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3" i="1"/>
  <c r="E14"/>
  <c r="D13"/>
  <c r="D12"/>
  <c r="C12"/>
  <c r="C13"/>
  <c r="C14"/>
  <c r="C17"/>
  <c r="A50"/>
  <c r="A49"/>
  <c r="A39"/>
  <c r="D35"/>
  <c r="E35"/>
  <c r="E50" l="1"/>
  <c r="E49"/>
  <c r="E46"/>
  <c r="E44"/>
  <c r="E42"/>
  <c r="E41"/>
  <c r="E39"/>
  <c r="E38"/>
  <c r="E36"/>
  <c r="E34"/>
  <c r="E33"/>
  <c r="E32"/>
  <c r="E30"/>
  <c r="E28"/>
  <c r="E27"/>
  <c r="E26"/>
  <c r="E25"/>
  <c r="E24"/>
  <c r="E22"/>
  <c r="E21"/>
  <c r="E19"/>
  <c r="E18"/>
  <c r="E16"/>
  <c r="D27"/>
  <c r="C20"/>
  <c r="D24"/>
  <c r="C43"/>
  <c r="E43" s="1"/>
  <c r="E17"/>
  <c r="D48"/>
  <c r="D46"/>
  <c r="D50"/>
  <c r="D49"/>
  <c r="D47"/>
  <c r="D45"/>
  <c r="D44"/>
  <c r="D42"/>
  <c r="D41"/>
  <c r="D40"/>
  <c r="D39"/>
  <c r="D38"/>
  <c r="D37"/>
  <c r="A41"/>
  <c r="A42" s="1"/>
  <c r="D34"/>
  <c r="D32"/>
  <c r="D33"/>
  <c r="D26"/>
  <c r="D31"/>
  <c r="D30"/>
  <c r="D29"/>
  <c r="D28"/>
  <c r="D25"/>
  <c r="D23"/>
  <c r="D22"/>
  <c r="D21"/>
  <c r="D19"/>
  <c r="D18"/>
  <c r="A17"/>
  <c r="A18" s="1"/>
  <c r="A19" s="1"/>
  <c r="A20" s="1"/>
  <c r="A25" s="1"/>
  <c r="A30" s="1"/>
  <c r="A31" s="1"/>
  <c r="A32" s="1"/>
  <c r="A33" s="1"/>
  <c r="A34" s="1"/>
  <c r="A35" s="1"/>
  <c r="D14" l="1"/>
  <c r="C15"/>
  <c r="E15" s="1"/>
  <c r="D20"/>
  <c r="D43"/>
  <c r="D17"/>
  <c r="E12"/>
  <c r="D36"/>
  <c r="D15" l="1"/>
</calcChain>
</file>

<file path=xl/sharedStrings.xml><?xml version="1.0" encoding="utf-8"?>
<sst xmlns="http://schemas.openxmlformats.org/spreadsheetml/2006/main" count="65" uniqueCount="65">
  <si>
    <t>№</t>
  </si>
  <si>
    <t>П/п</t>
  </si>
  <si>
    <t>Наименование статей затрат</t>
  </si>
  <si>
    <t>Заработная плата</t>
  </si>
  <si>
    <t>Начисление на зарплату</t>
  </si>
  <si>
    <t>Общедомовые расходы по электроэнергии</t>
  </si>
  <si>
    <t>Общедомовые расходы на оплату воды</t>
  </si>
  <si>
    <t>Вывоз ТБО</t>
  </si>
  <si>
    <t>Услуги банка</t>
  </si>
  <si>
    <t>Текущий ремонт и непредвиденные расходы</t>
  </si>
  <si>
    <t xml:space="preserve"> Программное обеспечение</t>
  </si>
  <si>
    <t>ТСН ЖК "Бриз"</t>
  </si>
  <si>
    <t>руб.</t>
  </si>
  <si>
    <t>Обслуживание лифта, ежегодное техническое освидетельствование и страхование в т.ч.</t>
  </si>
  <si>
    <t>договор обслуживания лифтов</t>
  </si>
  <si>
    <t>страхование лифтов</t>
  </si>
  <si>
    <t>госповерка и освидетельствование лифтов</t>
  </si>
  <si>
    <t xml:space="preserve">                                                                                                               Утверждена</t>
  </si>
  <si>
    <t>I</t>
  </si>
  <si>
    <t>Доходы всего:</t>
  </si>
  <si>
    <t>II</t>
  </si>
  <si>
    <t>Содержание и техническое обслуживание общего имущества жилого дома, всего:</t>
  </si>
  <si>
    <t xml:space="preserve"> месяц</t>
  </si>
  <si>
    <t>год</t>
  </si>
  <si>
    <t>Стоимость 1кв.м в месяц</t>
  </si>
  <si>
    <t>Аренда офиса правления ТСН ЖК "Бриз"</t>
  </si>
  <si>
    <t>Содержание и ремонт оргтехники</t>
  </si>
  <si>
    <t>Обслуживание домофонов</t>
  </si>
  <si>
    <t>Канцелярские и почтовые расходы</t>
  </si>
  <si>
    <t>Служебные разъезды (ГСМ)</t>
  </si>
  <si>
    <t>Вознаграждение членов правления</t>
  </si>
  <si>
    <t>Техобслуживание насосной станции</t>
  </si>
  <si>
    <t>Анализ воды</t>
  </si>
  <si>
    <t>Обслуживание резервуара питьевой воды</t>
  </si>
  <si>
    <t>чистка резервуара</t>
  </si>
  <si>
    <t>приобретение насоса</t>
  </si>
  <si>
    <t>Проверка ДВК</t>
  </si>
  <si>
    <t>Материалы, инвентарь и хозяйственные принадлежности</t>
  </si>
  <si>
    <t>моющие средства, хоз. инвентарь</t>
  </si>
  <si>
    <t>Фонд премирования</t>
  </si>
  <si>
    <t>Председатель</t>
  </si>
  <si>
    <t>Жуков Ю.А.</t>
  </si>
  <si>
    <t>Главный бухгалтер</t>
  </si>
  <si>
    <t>Обучение персонала, подписка</t>
  </si>
  <si>
    <t>Изготовление стоянки для велосипедов</t>
  </si>
  <si>
    <t>Поверка манометров давления</t>
  </si>
  <si>
    <t xml:space="preserve">         на 2018г.</t>
  </si>
  <si>
    <t>инструменты ( шуруповерт, дрель, паяльник и пр.)</t>
  </si>
  <si>
    <t>спец. одежда</t>
  </si>
  <si>
    <t>шкивы, трос</t>
  </si>
  <si>
    <t xml:space="preserve">Смета доходов и расходов </t>
  </si>
  <si>
    <t>75195*3,67</t>
  </si>
  <si>
    <t>2039*64,96</t>
  </si>
  <si>
    <t>Обслуживание пожарной сигнализации</t>
  </si>
  <si>
    <t xml:space="preserve">                                                                                                 Протокол №___    от ___________2018г.</t>
  </si>
  <si>
    <t>Защищенной статьей затрат является заработная плата.</t>
  </si>
  <si>
    <t>Натёкина О.В.</t>
  </si>
  <si>
    <t>составляет 27 рублей 00 копеек</t>
  </si>
  <si>
    <t>При необходимости допускается перераспределение по статьям затрат.</t>
  </si>
  <si>
    <t>Обслуживание и обустройство детской площадки</t>
  </si>
  <si>
    <t>Стоимость обслуживания 1 кв.м. площади</t>
  </si>
  <si>
    <t xml:space="preserve">Доходы от  нежилых помещений   (2151,3 кв.м * 27,00 руб) </t>
  </si>
  <si>
    <t xml:space="preserve">Доходы от жилых  помещений   (17956,7 кв.м * 27,00 руб) </t>
  </si>
  <si>
    <t xml:space="preserve">                                                                                       Общим собранием членов ТСН ЖК "Бриз"</t>
  </si>
  <si>
    <t>0.09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</si>
</sst>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[$-419]#,##0.00"/>
  </numFmts>
  <fonts count="1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45">
    <xf numFmtId="0" fontId="0" fillId="0" borderId="0" xfId="0"/>
    <xf numFmtId="164" fontId="1" fillId="0" borderId="0" xfId="1" applyFont="1" applyFill="1" applyAlignment="1"/>
    <xf numFmtId="164" fontId="2" fillId="0" borderId="0" xfId="1" applyFont="1" applyFill="1" applyAlignment="1"/>
    <xf numFmtId="164" fontId="2" fillId="0" borderId="1" xfId="1" applyFont="1" applyFill="1" applyBorder="1" applyAlignment="1">
      <alignment horizontal="center" vertical="top" wrapText="1"/>
    </xf>
    <xf numFmtId="164" fontId="4" fillId="0" borderId="2" xfId="1" applyFont="1" applyFill="1" applyBorder="1" applyAlignment="1">
      <alignment horizontal="center" vertical="top" wrapText="1"/>
    </xf>
    <xf numFmtId="164" fontId="2" fillId="0" borderId="4" xfId="1" applyFont="1" applyFill="1" applyBorder="1" applyAlignment="1">
      <alignment horizontal="center" vertical="top" wrapText="1"/>
    </xf>
    <xf numFmtId="164" fontId="4" fillId="0" borderId="5" xfId="1" applyFont="1" applyFill="1" applyBorder="1" applyAlignment="1">
      <alignment horizontal="center" vertical="top" wrapText="1"/>
    </xf>
    <xf numFmtId="164" fontId="4" fillId="0" borderId="4" xfId="1" applyFont="1" applyFill="1" applyBorder="1" applyAlignment="1">
      <alignment horizontal="center" vertical="top" wrapText="1"/>
    </xf>
    <xf numFmtId="164" fontId="4" fillId="0" borderId="5" xfId="1" applyFont="1" applyFill="1" applyBorder="1" applyAlignment="1">
      <alignment vertical="top" wrapText="1"/>
    </xf>
    <xf numFmtId="164" fontId="4" fillId="0" borderId="3" xfId="1" applyFont="1" applyFill="1" applyBorder="1" applyAlignment="1">
      <alignment vertical="top" wrapText="1"/>
    </xf>
    <xf numFmtId="0" fontId="0" fillId="0" borderId="0" xfId="0"/>
    <xf numFmtId="0" fontId="0" fillId="0" borderId="0" xfId="0"/>
    <xf numFmtId="164" fontId="7" fillId="0" borderId="5" xfId="1" applyFont="1" applyFill="1" applyBorder="1" applyAlignment="1">
      <alignment horizontal="left" vertical="top" wrapText="1"/>
    </xf>
    <xf numFmtId="164" fontId="9" fillId="0" borderId="5" xfId="1" applyFont="1" applyFill="1" applyBorder="1" applyAlignment="1">
      <alignment horizontal="left" vertical="top" wrapText="1"/>
    </xf>
    <xf numFmtId="165" fontId="4" fillId="0" borderId="5" xfId="1" applyNumberFormat="1" applyFont="1" applyFill="1" applyBorder="1" applyAlignment="1">
      <alignment horizontal="center" vertical="top" wrapText="1"/>
    </xf>
    <xf numFmtId="2" fontId="1" fillId="0" borderId="3" xfId="1" applyNumberFormat="1" applyFont="1" applyFill="1" applyBorder="1" applyAlignment="1">
      <alignment horizontal="center"/>
    </xf>
    <xf numFmtId="164" fontId="7" fillId="0" borderId="5" xfId="1" applyFont="1" applyFill="1" applyBorder="1" applyAlignment="1">
      <alignment horizontal="left" wrapText="1"/>
    </xf>
    <xf numFmtId="164" fontId="4" fillId="0" borderId="4" xfId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wrapText="1"/>
    </xf>
    <xf numFmtId="1" fontId="4" fillId="0" borderId="6" xfId="1" applyNumberFormat="1" applyFont="1" applyFill="1" applyBorder="1" applyAlignment="1">
      <alignment horizontal="center" wrapText="1"/>
    </xf>
    <xf numFmtId="1" fontId="4" fillId="0" borderId="4" xfId="1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10" fillId="0" borderId="0" xfId="0" applyFont="1" applyAlignment="1">
      <alignment horizontal="center"/>
    </xf>
    <xf numFmtId="0" fontId="0" fillId="0" borderId="0" xfId="0"/>
    <xf numFmtId="164" fontId="4" fillId="0" borderId="3" xfId="1" applyFont="1" applyFill="1" applyBorder="1" applyAlignment="1">
      <alignment horizontal="center" vertical="top" wrapText="1"/>
    </xf>
    <xf numFmtId="1" fontId="4" fillId="0" borderId="3" xfId="1" applyNumberFormat="1" applyFont="1" applyFill="1" applyBorder="1" applyAlignment="1">
      <alignment horizontal="center" wrapText="1"/>
    </xf>
    <xf numFmtId="0" fontId="0" fillId="0" borderId="8" xfId="0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8" fillId="0" borderId="0" xfId="1" applyFont="1" applyFill="1" applyAlignment="1"/>
    <xf numFmtId="164" fontId="1" fillId="0" borderId="0" xfId="1" applyFont="1" applyFill="1" applyAlignment="1"/>
    <xf numFmtId="164" fontId="7" fillId="0" borderId="7" xfId="1" applyFont="1" applyFill="1" applyBorder="1" applyAlignment="1">
      <alignment horizontal="right"/>
    </xf>
    <xf numFmtId="0" fontId="0" fillId="0" borderId="7" xfId="0" applyBorder="1" applyAlignment="1"/>
    <xf numFmtId="164" fontId="3" fillId="0" borderId="0" xfId="1" applyFont="1" applyFill="1" applyAlignment="1">
      <alignment horizontal="center"/>
    </xf>
    <xf numFmtId="0" fontId="0" fillId="0" borderId="0" xfId="0"/>
    <xf numFmtId="0" fontId="0" fillId="0" borderId="3" xfId="0" applyFill="1" applyBorder="1"/>
    <xf numFmtId="164" fontId="1" fillId="0" borderId="1" xfId="1" applyFont="1" applyFill="1" applyBorder="1" applyAlignment="1">
      <alignment horizontal="left" wrapText="1"/>
    </xf>
    <xf numFmtId="164" fontId="1" fillId="0" borderId="4" xfId="1" applyFont="1" applyFill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9"/>
  <sheetViews>
    <sheetView tabSelected="1" workbookViewId="0">
      <selection activeCell="K48" sqref="K48"/>
    </sheetView>
  </sheetViews>
  <sheetFormatPr defaultRowHeight="15"/>
  <cols>
    <col min="1" max="1" width="4.42578125" customWidth="1"/>
    <col min="2" max="2" width="49.85546875" customWidth="1"/>
    <col min="3" max="3" width="10.28515625" customWidth="1"/>
    <col min="4" max="5" width="10.5703125" customWidth="1"/>
    <col min="6" max="10" width="0" hidden="1" customWidth="1"/>
  </cols>
  <sheetData>
    <row r="2" spans="1:5" ht="15.75">
      <c r="A2" s="1"/>
      <c r="B2" s="36" t="s">
        <v>17</v>
      </c>
      <c r="C2" s="36"/>
      <c r="D2" s="36"/>
      <c r="E2" s="31"/>
    </row>
    <row r="3" spans="1:5" ht="15.75">
      <c r="A3" s="1"/>
      <c r="B3" s="36" t="s">
        <v>63</v>
      </c>
      <c r="C3" s="36"/>
      <c r="D3" s="36"/>
      <c r="E3" s="31"/>
    </row>
    <row r="4" spans="1:5">
      <c r="A4" s="1"/>
      <c r="B4" s="37" t="s">
        <v>54</v>
      </c>
      <c r="C4" s="37"/>
      <c r="D4" s="37"/>
      <c r="E4" s="31"/>
    </row>
    <row r="5" spans="1:5" ht="15.75">
      <c r="A5" s="2"/>
      <c r="B5" s="41"/>
      <c r="C5" s="41"/>
      <c r="D5" s="41"/>
      <c r="E5" s="41"/>
    </row>
    <row r="6" spans="1:5" ht="18.75">
      <c r="A6" s="1"/>
      <c r="B6" s="40" t="s">
        <v>50</v>
      </c>
      <c r="C6" s="40"/>
      <c r="D6" s="40"/>
      <c r="E6" s="40"/>
    </row>
    <row r="7" spans="1:5" ht="18.75">
      <c r="A7" s="1"/>
      <c r="B7" s="40" t="s">
        <v>11</v>
      </c>
      <c r="C7" s="40"/>
      <c r="D7" s="40"/>
      <c r="E7" s="40"/>
    </row>
    <row r="8" spans="1:5" ht="18.75">
      <c r="A8" s="1"/>
      <c r="B8" s="40" t="s">
        <v>46</v>
      </c>
      <c r="C8" s="40"/>
      <c r="D8" s="40"/>
      <c r="E8" s="32"/>
    </row>
    <row r="9" spans="1:5" ht="18.75">
      <c r="A9" s="1"/>
      <c r="B9" s="38" t="s">
        <v>12</v>
      </c>
      <c r="C9" s="38"/>
      <c r="D9" s="38"/>
      <c r="E9" s="39"/>
    </row>
    <row r="10" spans="1:5" ht="15.75">
      <c r="A10" s="3" t="s">
        <v>0</v>
      </c>
      <c r="B10" s="4"/>
      <c r="C10" s="42"/>
      <c r="D10" s="42"/>
      <c r="E10" s="43" t="s">
        <v>24</v>
      </c>
    </row>
    <row r="11" spans="1:5" ht="31.5">
      <c r="A11" s="5" t="s">
        <v>1</v>
      </c>
      <c r="B11" s="6" t="s">
        <v>2</v>
      </c>
      <c r="C11" s="6" t="s">
        <v>22</v>
      </c>
      <c r="D11" s="14" t="s">
        <v>23</v>
      </c>
      <c r="E11" s="44"/>
    </row>
    <row r="12" spans="1:5" ht="30.75" customHeight="1">
      <c r="A12" s="5" t="s">
        <v>18</v>
      </c>
      <c r="B12" s="16" t="s">
        <v>19</v>
      </c>
      <c r="C12" s="18">
        <f>C13+C14</f>
        <v>542916</v>
      </c>
      <c r="D12" s="18">
        <f>D13+D14</f>
        <v>6514992.0000000009</v>
      </c>
      <c r="E12" s="15">
        <f>E14</f>
        <v>27</v>
      </c>
    </row>
    <row r="13" spans="1:5" s="27" customFormat="1" ht="30.75" customHeight="1">
      <c r="A13" s="5"/>
      <c r="B13" s="13" t="s">
        <v>62</v>
      </c>
      <c r="C13" s="18">
        <f>17956.7*27</f>
        <v>484830.9</v>
      </c>
      <c r="D13" s="18">
        <f>C13*12</f>
        <v>5817970.8000000007</v>
      </c>
      <c r="E13" s="15">
        <f>C13/17956.7</f>
        <v>27</v>
      </c>
    </row>
    <row r="14" spans="1:5" s="10" customFormat="1" ht="33" customHeight="1">
      <c r="A14" s="5"/>
      <c r="B14" s="13" t="s">
        <v>61</v>
      </c>
      <c r="C14" s="18">
        <f>2151.3*27</f>
        <v>58085.100000000006</v>
      </c>
      <c r="D14" s="18">
        <f>C14*12</f>
        <v>697021.20000000007</v>
      </c>
      <c r="E14" s="15">
        <f>C14/2151.3</f>
        <v>27</v>
      </c>
    </row>
    <row r="15" spans="1:5" s="10" customFormat="1" ht="56.25">
      <c r="A15" s="5" t="s">
        <v>20</v>
      </c>
      <c r="B15" s="12" t="s">
        <v>21</v>
      </c>
      <c r="C15" s="18">
        <f>SUM(C16:C50)-C21-C22-C23-C24-C37-C38-C44-C45-C46</f>
        <v>542916.14800000004</v>
      </c>
      <c r="D15" s="18">
        <f>SUM(D16:D50)-D21-D22-D23-D24-D37-D38-D44-D45-D46</f>
        <v>6514991.7760000005</v>
      </c>
      <c r="E15" s="15">
        <f>C15/20108</f>
        <v>27.000007360254628</v>
      </c>
    </row>
    <row r="16" spans="1:5" ht="20.25" customHeight="1">
      <c r="A16" s="7">
        <v>1</v>
      </c>
      <c r="B16" s="8" t="s">
        <v>3</v>
      </c>
      <c r="C16" s="18">
        <v>235174</v>
      </c>
      <c r="D16" s="18">
        <v>2822086</v>
      </c>
      <c r="E16" s="15">
        <f t="shared" ref="E16:E50" si="0">C16/20159.1</f>
        <v>11.665897783135161</v>
      </c>
    </row>
    <row r="17" spans="1:10" ht="24.75" customHeight="1">
      <c r="A17" s="7">
        <f>A16+1</f>
        <v>2</v>
      </c>
      <c r="B17" s="8" t="s">
        <v>4</v>
      </c>
      <c r="C17" s="18">
        <f>C16*20.2%</f>
        <v>47505.147999999994</v>
      </c>
      <c r="D17" s="18">
        <f>C17*12</f>
        <v>570061.77599999995</v>
      </c>
      <c r="E17" s="15">
        <f t="shared" si="0"/>
        <v>2.3565113521933023</v>
      </c>
    </row>
    <row r="18" spans="1:10" ht="21" customHeight="1">
      <c r="A18" s="7">
        <f t="shared" ref="A18:A20" si="1">A17+1</f>
        <v>3</v>
      </c>
      <c r="B18" s="8" t="s">
        <v>5</v>
      </c>
      <c r="C18" s="18">
        <v>20000</v>
      </c>
      <c r="D18" s="18">
        <f>C18*12</f>
        <v>240000</v>
      </c>
      <c r="E18" s="15">
        <f t="shared" si="0"/>
        <v>0.99210778258950061</v>
      </c>
      <c r="F18" s="30" t="s">
        <v>51</v>
      </c>
      <c r="G18" s="31"/>
      <c r="H18" s="31"/>
      <c r="I18" s="31"/>
      <c r="J18" s="31"/>
    </row>
    <row r="19" spans="1:10" ht="24" customHeight="1">
      <c r="A19" s="7">
        <f t="shared" si="1"/>
        <v>4</v>
      </c>
      <c r="B19" s="8" t="s">
        <v>6</v>
      </c>
      <c r="C19" s="18">
        <v>10500</v>
      </c>
      <c r="D19" s="18">
        <f>C19*12</f>
        <v>126000</v>
      </c>
      <c r="E19" s="15">
        <f t="shared" si="0"/>
        <v>0.5208565858594878</v>
      </c>
      <c r="F19" s="30" t="s">
        <v>52</v>
      </c>
      <c r="G19" s="31"/>
      <c r="H19" s="31"/>
      <c r="I19" s="31"/>
      <c r="J19" s="31"/>
    </row>
    <row r="20" spans="1:10" ht="37.5" customHeight="1">
      <c r="A20" s="7">
        <f t="shared" si="1"/>
        <v>5</v>
      </c>
      <c r="B20" s="8" t="s">
        <v>13</v>
      </c>
      <c r="C20" s="18">
        <f>C21+C22+C23+C24</f>
        <v>72643</v>
      </c>
      <c r="D20" s="18">
        <f>D21+D22+D23+D24</f>
        <v>871716</v>
      </c>
      <c r="E20" s="15">
        <v>3.61</v>
      </c>
    </row>
    <row r="21" spans="1:10" s="10" customFormat="1" ht="16.5" customHeight="1">
      <c r="A21" s="7"/>
      <c r="B21" s="8" t="s">
        <v>14</v>
      </c>
      <c r="C21" s="18">
        <v>45786</v>
      </c>
      <c r="D21" s="18">
        <f t="shared" ref="D21:D35" si="2">C21*12</f>
        <v>549432</v>
      </c>
      <c r="E21" s="15">
        <f t="shared" si="0"/>
        <v>2.2712323466821438</v>
      </c>
    </row>
    <row r="22" spans="1:10" s="10" customFormat="1" ht="15" customHeight="1">
      <c r="A22" s="7"/>
      <c r="B22" s="8" t="s">
        <v>15</v>
      </c>
      <c r="C22" s="18">
        <v>800</v>
      </c>
      <c r="D22" s="18">
        <f t="shared" si="2"/>
        <v>9600</v>
      </c>
      <c r="E22" s="15">
        <f t="shared" si="0"/>
        <v>3.9684311303580022E-2</v>
      </c>
    </row>
    <row r="23" spans="1:10" s="10" customFormat="1" ht="15" customHeight="1">
      <c r="A23" s="7"/>
      <c r="B23" s="8" t="s">
        <v>16</v>
      </c>
      <c r="C23" s="18">
        <v>4500</v>
      </c>
      <c r="D23" s="18">
        <f t="shared" si="2"/>
        <v>54000</v>
      </c>
      <c r="E23" s="15">
        <v>0.23</v>
      </c>
    </row>
    <row r="24" spans="1:10" s="22" customFormat="1" ht="15" customHeight="1">
      <c r="A24" s="7"/>
      <c r="B24" s="8" t="s">
        <v>49</v>
      </c>
      <c r="C24" s="18">
        <v>21557</v>
      </c>
      <c r="D24" s="18">
        <f t="shared" si="2"/>
        <v>258684</v>
      </c>
      <c r="E24" s="15">
        <f t="shared" si="0"/>
        <v>1.0693433734640931</v>
      </c>
    </row>
    <row r="25" spans="1:10" ht="21" customHeight="1">
      <c r="A25" s="7">
        <f>A20+1</f>
        <v>6</v>
      </c>
      <c r="B25" s="8" t="s">
        <v>7</v>
      </c>
      <c r="C25" s="18">
        <v>14015</v>
      </c>
      <c r="D25" s="18">
        <f t="shared" si="2"/>
        <v>168180</v>
      </c>
      <c r="E25" s="15">
        <f t="shared" si="0"/>
        <v>0.69521952864959258</v>
      </c>
    </row>
    <row r="26" spans="1:10" s="10" customFormat="1" ht="21" customHeight="1">
      <c r="A26" s="7">
        <v>8</v>
      </c>
      <c r="B26" s="8" t="s">
        <v>27</v>
      </c>
      <c r="C26" s="18">
        <v>10800</v>
      </c>
      <c r="D26" s="18">
        <f t="shared" si="2"/>
        <v>129600</v>
      </c>
      <c r="E26" s="15">
        <f t="shared" si="0"/>
        <v>0.53573820259833027</v>
      </c>
    </row>
    <row r="27" spans="1:10" s="23" customFormat="1" ht="21" customHeight="1">
      <c r="A27" s="7">
        <v>9</v>
      </c>
      <c r="B27" s="8" t="s">
        <v>53</v>
      </c>
      <c r="C27" s="18">
        <v>22500</v>
      </c>
      <c r="D27" s="18">
        <f t="shared" si="2"/>
        <v>270000</v>
      </c>
      <c r="E27" s="15">
        <f t="shared" si="0"/>
        <v>1.1161212554131881</v>
      </c>
    </row>
    <row r="28" spans="1:10" s="10" customFormat="1" ht="21" customHeight="1">
      <c r="A28" s="7">
        <v>10</v>
      </c>
      <c r="B28" s="8" t="s">
        <v>25</v>
      </c>
      <c r="C28" s="18">
        <v>7175</v>
      </c>
      <c r="D28" s="18">
        <f t="shared" si="2"/>
        <v>86100</v>
      </c>
      <c r="E28" s="15">
        <f t="shared" si="0"/>
        <v>0.35591866700398334</v>
      </c>
    </row>
    <row r="29" spans="1:10" ht="20.25" customHeight="1">
      <c r="A29" s="7">
        <v>11</v>
      </c>
      <c r="B29" s="8" t="s">
        <v>28</v>
      </c>
      <c r="C29" s="18">
        <v>900</v>
      </c>
      <c r="D29" s="18">
        <f t="shared" si="2"/>
        <v>10800</v>
      </c>
      <c r="E29" s="15">
        <v>0.05</v>
      </c>
    </row>
    <row r="30" spans="1:10" s="10" customFormat="1" ht="20.25" customHeight="1">
      <c r="A30" s="7">
        <f t="shared" ref="A30:A33" si="3">A29+1</f>
        <v>12</v>
      </c>
      <c r="B30" s="8" t="s">
        <v>43</v>
      </c>
      <c r="C30" s="18">
        <v>2000</v>
      </c>
      <c r="D30" s="18">
        <f t="shared" si="2"/>
        <v>24000</v>
      </c>
      <c r="E30" s="15">
        <f t="shared" si="0"/>
        <v>9.9210778258950055E-2</v>
      </c>
    </row>
    <row r="31" spans="1:10" ht="24.75" customHeight="1">
      <c r="A31" s="7">
        <f t="shared" si="3"/>
        <v>13</v>
      </c>
      <c r="B31" s="8" t="s">
        <v>8</v>
      </c>
      <c r="C31" s="18">
        <v>2500</v>
      </c>
      <c r="D31" s="18">
        <f t="shared" si="2"/>
        <v>30000</v>
      </c>
      <c r="E31" s="15">
        <v>0.13</v>
      </c>
    </row>
    <row r="32" spans="1:10" ht="24.75" customHeight="1">
      <c r="A32" s="7">
        <f t="shared" si="3"/>
        <v>14</v>
      </c>
      <c r="B32" s="8" t="s">
        <v>26</v>
      </c>
      <c r="C32" s="18">
        <v>400</v>
      </c>
      <c r="D32" s="18">
        <f t="shared" si="2"/>
        <v>4800</v>
      </c>
      <c r="E32" s="15">
        <f t="shared" si="0"/>
        <v>1.9842155651790011E-2</v>
      </c>
    </row>
    <row r="33" spans="1:6" ht="24.75" customHeight="1">
      <c r="A33" s="7">
        <f t="shared" si="3"/>
        <v>15</v>
      </c>
      <c r="B33" s="8" t="s">
        <v>10</v>
      </c>
      <c r="C33" s="18">
        <v>4000</v>
      </c>
      <c r="D33" s="18">
        <f t="shared" si="2"/>
        <v>48000</v>
      </c>
      <c r="E33" s="15">
        <f t="shared" si="0"/>
        <v>0.19842155651790011</v>
      </c>
    </row>
    <row r="34" spans="1:6" s="10" customFormat="1" ht="24.75" customHeight="1">
      <c r="A34" s="28">
        <f>A33+1</f>
        <v>16</v>
      </c>
      <c r="B34" s="9" t="s">
        <v>29</v>
      </c>
      <c r="C34" s="29">
        <v>1000</v>
      </c>
      <c r="D34" s="29">
        <f t="shared" si="2"/>
        <v>12000</v>
      </c>
      <c r="E34" s="15">
        <f t="shared" si="0"/>
        <v>4.9605389129475028E-2</v>
      </c>
    </row>
    <row r="35" spans="1:6" s="10" customFormat="1" ht="24.75" customHeight="1">
      <c r="A35" s="7">
        <f>A34+1</f>
        <v>17</v>
      </c>
      <c r="B35" s="8" t="s">
        <v>30</v>
      </c>
      <c r="C35" s="18">
        <v>60000</v>
      </c>
      <c r="D35" s="18">
        <f t="shared" si="2"/>
        <v>720000</v>
      </c>
      <c r="E35" s="15">
        <f t="shared" si="0"/>
        <v>2.9763233477685018</v>
      </c>
      <c r="F35" s="21"/>
    </row>
    <row r="36" spans="1:6" s="10" customFormat="1" ht="24.75" customHeight="1">
      <c r="A36" s="7">
        <v>18</v>
      </c>
      <c r="B36" s="8" t="s">
        <v>33</v>
      </c>
      <c r="C36" s="18">
        <v>3434</v>
      </c>
      <c r="D36" s="18">
        <f t="shared" ref="D36:D50" si="4">C36*12</f>
        <v>41208</v>
      </c>
      <c r="E36" s="15">
        <f t="shared" si="0"/>
        <v>0.17034490627061724</v>
      </c>
    </row>
    <row r="37" spans="1:6" s="10" customFormat="1" ht="18" customHeight="1">
      <c r="A37" s="7"/>
      <c r="B37" s="8" t="s">
        <v>34</v>
      </c>
      <c r="C37" s="18">
        <v>1700</v>
      </c>
      <c r="D37" s="18">
        <f t="shared" si="4"/>
        <v>20400</v>
      </c>
      <c r="E37" s="15" t="s">
        <v>64</v>
      </c>
    </row>
    <row r="38" spans="1:6" s="10" customFormat="1" ht="18" customHeight="1">
      <c r="A38" s="7"/>
      <c r="B38" s="8" t="s">
        <v>35</v>
      </c>
      <c r="C38" s="18">
        <v>1600</v>
      </c>
      <c r="D38" s="18">
        <f t="shared" si="4"/>
        <v>19200</v>
      </c>
      <c r="E38" s="15">
        <f t="shared" si="0"/>
        <v>7.9368622607160044E-2</v>
      </c>
    </row>
    <row r="39" spans="1:6" s="10" customFormat="1" ht="24.75" customHeight="1">
      <c r="A39" s="7">
        <f>A36+1</f>
        <v>19</v>
      </c>
      <c r="B39" s="8" t="s">
        <v>31</v>
      </c>
      <c r="C39" s="18">
        <v>1700</v>
      </c>
      <c r="D39" s="18">
        <f t="shared" si="4"/>
        <v>20400</v>
      </c>
      <c r="E39" s="15">
        <f t="shared" si="0"/>
        <v>8.4329161520107554E-2</v>
      </c>
    </row>
    <row r="40" spans="1:6" s="10" customFormat="1" ht="24.75" customHeight="1">
      <c r="A40" s="7">
        <v>20</v>
      </c>
      <c r="B40" s="8" t="s">
        <v>32</v>
      </c>
      <c r="C40" s="18">
        <v>1100</v>
      </c>
      <c r="D40" s="18">
        <f t="shared" si="4"/>
        <v>13200</v>
      </c>
      <c r="E40" s="15">
        <v>0.06</v>
      </c>
    </row>
    <row r="41" spans="1:6" s="10" customFormat="1" ht="24.75" customHeight="1">
      <c r="A41" s="7">
        <f t="shared" ref="A41" si="5">A40+1</f>
        <v>21</v>
      </c>
      <c r="B41" s="8" t="s">
        <v>36</v>
      </c>
      <c r="C41" s="18">
        <v>1550</v>
      </c>
      <c r="D41" s="18">
        <f t="shared" si="4"/>
        <v>18600</v>
      </c>
      <c r="E41" s="15">
        <f t="shared" si="0"/>
        <v>7.6888353150686289E-2</v>
      </c>
    </row>
    <row r="42" spans="1:6" s="10" customFormat="1" ht="24.75" customHeight="1">
      <c r="A42" s="7">
        <f>A41+1</f>
        <v>22</v>
      </c>
      <c r="B42" s="8" t="s">
        <v>45</v>
      </c>
      <c r="C42" s="18">
        <v>420</v>
      </c>
      <c r="D42" s="18">
        <f t="shared" si="4"/>
        <v>5040</v>
      </c>
      <c r="E42" s="15">
        <f t="shared" si="0"/>
        <v>2.0834263434379514E-2</v>
      </c>
    </row>
    <row r="43" spans="1:6" ht="34.5" customHeight="1">
      <c r="A43" s="17">
        <v>23</v>
      </c>
      <c r="B43" s="9" t="s">
        <v>37</v>
      </c>
      <c r="C43" s="19">
        <f>C44+C45+C46</f>
        <v>6000</v>
      </c>
      <c r="D43" s="19">
        <f>D44+D45+D46</f>
        <v>72000</v>
      </c>
      <c r="E43" s="15">
        <f t="shared" si="0"/>
        <v>0.29763233477685019</v>
      </c>
    </row>
    <row r="44" spans="1:6" ht="17.25" customHeight="1">
      <c r="A44" s="7"/>
      <c r="B44" s="9" t="s">
        <v>38</v>
      </c>
      <c r="C44" s="19">
        <v>2000</v>
      </c>
      <c r="D44" s="20">
        <f t="shared" si="4"/>
        <v>24000</v>
      </c>
      <c r="E44" s="15">
        <f t="shared" si="0"/>
        <v>9.9210778258950055E-2</v>
      </c>
    </row>
    <row r="45" spans="1:6" ht="15" customHeight="1">
      <c r="A45" s="7"/>
      <c r="B45" s="9" t="s">
        <v>47</v>
      </c>
      <c r="C45" s="19">
        <v>2500</v>
      </c>
      <c r="D45" s="20">
        <f t="shared" si="4"/>
        <v>30000</v>
      </c>
      <c r="E45" s="15">
        <v>0.13</v>
      </c>
    </row>
    <row r="46" spans="1:6" s="10" customFormat="1" ht="15" customHeight="1">
      <c r="A46" s="7"/>
      <c r="B46" s="9" t="s">
        <v>48</v>
      </c>
      <c r="C46" s="19">
        <v>1500</v>
      </c>
      <c r="D46" s="20">
        <f t="shared" si="4"/>
        <v>18000</v>
      </c>
      <c r="E46" s="15">
        <f t="shared" si="0"/>
        <v>7.4408083694212548E-2</v>
      </c>
    </row>
    <row r="47" spans="1:6" ht="17.25" customHeight="1">
      <c r="A47" s="7">
        <v>24</v>
      </c>
      <c r="B47" s="9" t="s">
        <v>44</v>
      </c>
      <c r="C47" s="19">
        <v>500</v>
      </c>
      <c r="D47" s="20">
        <f t="shared" si="4"/>
        <v>6000</v>
      </c>
      <c r="E47" s="15">
        <v>0.03</v>
      </c>
    </row>
    <row r="48" spans="1:6" s="21" customFormat="1" ht="17.25" customHeight="1">
      <c r="A48" s="7">
        <v>25</v>
      </c>
      <c r="B48" s="8" t="s">
        <v>59</v>
      </c>
      <c r="C48" s="19">
        <v>900</v>
      </c>
      <c r="D48" s="20">
        <f t="shared" si="4"/>
        <v>10800</v>
      </c>
      <c r="E48" s="15">
        <v>0.05</v>
      </c>
    </row>
    <row r="49" spans="1:7" ht="19.5" customHeight="1">
      <c r="A49" s="17">
        <f>A48+1</f>
        <v>26</v>
      </c>
      <c r="B49" s="8" t="s">
        <v>9</v>
      </c>
      <c r="C49" s="18">
        <v>11200</v>
      </c>
      <c r="D49" s="20">
        <f t="shared" si="4"/>
        <v>134400</v>
      </c>
      <c r="E49" s="15">
        <f t="shared" si="0"/>
        <v>0.55558035825012031</v>
      </c>
    </row>
    <row r="50" spans="1:7" ht="24.75" customHeight="1">
      <c r="A50" s="17">
        <f>A49+1</f>
        <v>27</v>
      </c>
      <c r="B50" s="8" t="s">
        <v>39</v>
      </c>
      <c r="C50" s="18">
        <v>5000</v>
      </c>
      <c r="D50" s="18">
        <f t="shared" si="4"/>
        <v>60000</v>
      </c>
      <c r="E50" s="15">
        <f t="shared" si="0"/>
        <v>0.24802694564737515</v>
      </c>
    </row>
    <row r="51" spans="1:7" ht="18.75">
      <c r="A51" s="33" t="s">
        <v>60</v>
      </c>
      <c r="B51" s="32"/>
      <c r="C51" s="32"/>
      <c r="D51" s="32"/>
    </row>
    <row r="52" spans="1:7" ht="18.75">
      <c r="A52" s="33" t="s">
        <v>57</v>
      </c>
      <c r="B52" s="34"/>
      <c r="C52" s="34"/>
      <c r="D52" s="34"/>
    </row>
    <row r="53" spans="1:7" ht="15.75">
      <c r="A53" s="35" t="s">
        <v>58</v>
      </c>
      <c r="B53" s="31"/>
      <c r="C53" s="31"/>
      <c r="D53" s="31"/>
      <c r="E53" s="31"/>
      <c r="F53" s="31"/>
      <c r="G53" s="31"/>
    </row>
    <row r="54" spans="1:7" ht="15.75">
      <c r="A54" s="35" t="s">
        <v>55</v>
      </c>
      <c r="B54" s="31"/>
      <c r="C54" s="31"/>
      <c r="D54" s="31"/>
      <c r="E54" s="31"/>
      <c r="F54" s="31"/>
      <c r="G54" s="31"/>
    </row>
    <row r="55" spans="1:7" s="25" customFormat="1" ht="15.75">
      <c r="A55" s="26"/>
      <c r="B55" s="24"/>
      <c r="C55" s="24"/>
      <c r="D55" s="24"/>
      <c r="E55" s="24"/>
      <c r="F55" s="24"/>
      <c r="G55" s="24"/>
    </row>
    <row r="56" spans="1:7" s="25" customFormat="1" ht="15.75">
      <c r="A56" s="26"/>
      <c r="B56" s="24"/>
      <c r="C56" s="24"/>
      <c r="D56" s="24"/>
      <c r="E56" s="24"/>
      <c r="F56" s="24"/>
      <c r="G56" s="24"/>
    </row>
    <row r="57" spans="1:7">
      <c r="B57" s="11" t="s">
        <v>40</v>
      </c>
      <c r="D57" s="32" t="s">
        <v>41</v>
      </c>
      <c r="E57" s="32"/>
    </row>
    <row r="59" spans="1:7">
      <c r="B59" s="11" t="s">
        <v>42</v>
      </c>
      <c r="D59" s="32" t="s">
        <v>56</v>
      </c>
      <c r="E59" s="32"/>
    </row>
  </sheetData>
  <mergeCells count="18">
    <mergeCell ref="F18:J18"/>
    <mergeCell ref="B2:E2"/>
    <mergeCell ref="B3:E3"/>
    <mergeCell ref="B4:E4"/>
    <mergeCell ref="B9:E9"/>
    <mergeCell ref="B8:E8"/>
    <mergeCell ref="B5:E5"/>
    <mergeCell ref="B6:E6"/>
    <mergeCell ref="B7:E7"/>
    <mergeCell ref="C10:D10"/>
    <mergeCell ref="E10:E11"/>
    <mergeCell ref="F19:J19"/>
    <mergeCell ref="D57:E57"/>
    <mergeCell ref="D59:E59"/>
    <mergeCell ref="A51:D51"/>
    <mergeCell ref="A52:D52"/>
    <mergeCell ref="A53:G53"/>
    <mergeCell ref="A54:G5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2018-04-23T00:10:55Z</dcterms:modified>
</cp:coreProperties>
</file>